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ftn1" localSheetId="0">Лист1!$A$50</definedName>
    <definedName name="_ftnref1" localSheetId="0">Лист1!$A$38</definedName>
    <definedName name="_GoBack" localSheetId="0">Лист1!$A$50</definedName>
  </definedNames>
  <calcPr calcId="124519"/>
</workbook>
</file>

<file path=xl/calcChain.xml><?xml version="1.0" encoding="utf-8"?>
<calcChain xmlns="http://schemas.openxmlformats.org/spreadsheetml/2006/main">
  <c r="G36" i="1"/>
  <c r="F36"/>
  <c r="E36"/>
  <c r="G21"/>
  <c r="F21"/>
  <c r="E21"/>
  <c r="F33"/>
  <c r="G24"/>
  <c r="F24"/>
  <c r="E24"/>
  <c r="G39"/>
  <c r="F39"/>
  <c r="E39"/>
  <c r="E27"/>
  <c r="G27"/>
  <c r="F27"/>
  <c r="G16"/>
  <c r="F16"/>
  <c r="E16"/>
  <c r="G37" l="1"/>
  <c r="F37"/>
  <c r="E37"/>
  <c r="G18"/>
  <c r="F18"/>
  <c r="E18"/>
  <c r="G19"/>
  <c r="F19"/>
  <c r="G30"/>
  <c r="F30"/>
  <c r="E30"/>
  <c r="E19"/>
  <c r="D19" l="1"/>
  <c r="D34" l="1"/>
  <c r="D18"/>
  <c r="D15"/>
  <c r="G23" l="1"/>
  <c r="E23"/>
  <c r="G40"/>
  <c r="F40"/>
  <c r="E40"/>
  <c r="G33"/>
  <c r="E33"/>
  <c r="E20"/>
  <c r="D42"/>
  <c r="D41" s="1"/>
  <c r="E41"/>
  <c r="F41"/>
  <c r="G41"/>
  <c r="C41"/>
  <c r="D38"/>
  <c r="C38"/>
  <c r="D35"/>
  <c r="E35"/>
  <c r="G35"/>
  <c r="C35"/>
  <c r="D32"/>
  <c r="E32"/>
  <c r="F32"/>
  <c r="G32"/>
  <c r="C32"/>
  <c r="D29"/>
  <c r="E29"/>
  <c r="F29"/>
  <c r="G29"/>
  <c r="C29"/>
  <c r="D26"/>
  <c r="E26"/>
  <c r="F26"/>
  <c r="G26"/>
  <c r="C26"/>
  <c r="D23"/>
  <c r="F23"/>
  <c r="C23"/>
  <c r="D20"/>
  <c r="F20"/>
  <c r="G20"/>
  <c r="C20"/>
  <c r="G17"/>
  <c r="D17"/>
  <c r="E17"/>
  <c r="F17"/>
  <c r="C17"/>
  <c r="D14"/>
  <c r="E14"/>
  <c r="F14"/>
  <c r="G14"/>
  <c r="C14"/>
  <c r="C45"/>
  <c r="E45"/>
  <c r="F45"/>
  <c r="G45"/>
  <c r="D45"/>
  <c r="F38" l="1"/>
  <c r="F35"/>
  <c r="G38"/>
  <c r="E38"/>
</calcChain>
</file>

<file path=xl/sharedStrings.xml><?xml version="1.0" encoding="utf-8"?>
<sst xmlns="http://schemas.openxmlformats.org/spreadsheetml/2006/main" count="80" uniqueCount="37">
  <si>
    <t>Код</t>
  </si>
  <si>
    <t>Найменування показника</t>
  </si>
  <si>
    <t>(звіт)</t>
  </si>
  <si>
    <t>(затверджено)</t>
  </si>
  <si>
    <t>(план)</t>
  </si>
  <si>
    <t>Державне управління, у тому числі:</t>
  </si>
  <si>
    <t>Х</t>
  </si>
  <si>
    <t>загальний фонд</t>
  </si>
  <si>
    <t>спеціальний фонд</t>
  </si>
  <si>
    <t>Освіта, у тому числі:</t>
  </si>
  <si>
    <t>Охорона здоров’я, у тому числі:</t>
  </si>
  <si>
    <t>Соціальний захист та соціальне забезпечення, у тому числі:</t>
  </si>
  <si>
    <t>Культура і мистецтво, у тому числі:</t>
  </si>
  <si>
    <t>Фізична культура і спорт, у тому числі:</t>
  </si>
  <si>
    <t>Житлово-комунальне господарство, у тому числі:</t>
  </si>
  <si>
    <t>Економічна діяльність, у тому числі:</t>
  </si>
  <si>
    <t>Інша діяльність, у тому числі:</t>
  </si>
  <si>
    <t>Міжбюджетні трансферти, у тому числі:</t>
  </si>
  <si>
    <t>загальний фонд, у тому числі:</t>
  </si>
  <si>
    <t>реверсна дотація</t>
  </si>
  <si>
    <t>УСЬОГО, у тому числі:</t>
  </si>
  <si>
    <t>[1] Без урахування розділу «Кредитування» (код Типової програмної класифікації видатків та кредитування 8800).</t>
  </si>
  <si>
    <t>2020 рік</t>
  </si>
  <si>
    <t>2021рік</t>
  </si>
  <si>
    <t>2022 рік</t>
  </si>
  <si>
    <t>2023 рік</t>
  </si>
  <si>
    <t>2024 рік</t>
  </si>
  <si>
    <t>за Типовою програмною класифікацією видатків та кредитування місцевого бюджету</t>
  </si>
  <si>
    <t>до прогнозу   бюджету</t>
  </si>
  <si>
    <t>Первомайської міської</t>
  </si>
  <si>
    <t>територіальної громади</t>
  </si>
  <si>
    <t>(код бюджету)</t>
  </si>
  <si>
    <t>Начальник фінансового управління міської ради</t>
  </si>
  <si>
    <t>Сергій    ШУГУРОВ</t>
  </si>
  <si>
    <t>Граничні показники видатків бюджету Первомайської міської територіальної громади</t>
  </si>
  <si>
    <t xml:space="preserve">                                 Додаток 7</t>
  </si>
  <si>
    <t>грн.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</si>
</sst>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justify" wrapText="1"/>
    </xf>
    <xf numFmtId="0" fontId="3" fillId="0" borderId="3" xfId="0" applyFont="1" applyBorder="1" applyAlignment="1">
      <alignment horizontal="center" vertical="top"/>
    </xf>
    <xf numFmtId="0" fontId="4" fillId="0" borderId="0" xfId="1" applyAlignment="1" applyProtection="1">
      <alignment horizontal="justify"/>
    </xf>
    <xf numFmtId="0" fontId="3" fillId="0" borderId="0" xfId="0" applyFont="1" applyAlignment="1">
      <alignment horizontal="justify"/>
    </xf>
    <xf numFmtId="0" fontId="5" fillId="0" borderId="5" xfId="0" applyFont="1" applyBorder="1" applyAlignment="1">
      <alignment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indent="15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6" xfId="0" applyFont="1" applyBorder="1" applyAlignment="1">
      <alignment wrapText="1"/>
    </xf>
    <xf numFmtId="0" fontId="6" fillId="0" borderId="0" xfId="0" applyFont="1"/>
    <xf numFmtId="0" fontId="7" fillId="0" borderId="0" xfId="0" applyFont="1"/>
    <xf numFmtId="0" fontId="8" fillId="0" borderId="3" xfId="1" applyFont="1" applyBorder="1" applyAlignment="1" applyProtection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1" xfId="0" applyFont="1" applyBorder="1"/>
    <xf numFmtId="0" fontId="3" fillId="0" borderId="0" xfId="0" applyFont="1"/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righ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4"/>
  <sheetViews>
    <sheetView tabSelected="1" workbookViewId="0">
      <selection activeCell="K22" sqref="K22"/>
    </sheetView>
  </sheetViews>
  <sheetFormatPr defaultRowHeight="15"/>
  <cols>
    <col min="1" max="1" width="9.7109375" customWidth="1"/>
    <col min="2" max="2" width="43.5703125" customWidth="1"/>
    <col min="3" max="3" width="12.7109375" customWidth="1"/>
    <col min="4" max="4" width="14.42578125" customWidth="1"/>
    <col min="5" max="5" width="13.28515625" customWidth="1"/>
    <col min="6" max="6" width="13.140625" customWidth="1"/>
    <col min="7" max="7" width="13" customWidth="1"/>
  </cols>
  <sheetData>
    <row r="1" spans="1:7" ht="18.75">
      <c r="D1" s="28" t="s">
        <v>35</v>
      </c>
      <c r="E1" s="29"/>
      <c r="F1" s="29"/>
      <c r="G1" s="29"/>
    </row>
    <row r="2" spans="1:7" ht="18.75">
      <c r="D2" s="15" t="s">
        <v>28</v>
      </c>
      <c r="E2" s="25"/>
      <c r="F2" s="25"/>
      <c r="G2" s="25"/>
    </row>
    <row r="3" spans="1:7" ht="18.75">
      <c r="D3" s="15" t="s">
        <v>29</v>
      </c>
      <c r="E3" s="25"/>
      <c r="F3" s="25"/>
      <c r="G3" s="25"/>
    </row>
    <row r="4" spans="1:7" ht="18.75">
      <c r="D4" s="15" t="s">
        <v>30</v>
      </c>
      <c r="E4" s="25"/>
      <c r="F4" s="25"/>
      <c r="G4" s="25"/>
    </row>
    <row r="5" spans="1:7" ht="18.75">
      <c r="D5" s="15"/>
    </row>
    <row r="6" spans="1:7" ht="18.75">
      <c r="C6" s="14" t="s">
        <v>34</v>
      </c>
    </row>
    <row r="7" spans="1:7" ht="18.75">
      <c r="C7" s="14" t="s">
        <v>27</v>
      </c>
    </row>
    <row r="8" spans="1:7" ht="18.75">
      <c r="C8" s="14"/>
    </row>
    <row r="9" spans="1:7" ht="18.75">
      <c r="B9" s="16">
        <v>14552000000</v>
      </c>
      <c r="C9" s="14"/>
    </row>
    <row r="10" spans="1:7" ht="16.5" thickBot="1">
      <c r="B10" s="17" t="s">
        <v>31</v>
      </c>
      <c r="G10" s="30" t="s">
        <v>36</v>
      </c>
    </row>
    <row r="11" spans="1:7" ht="15.75" customHeight="1">
      <c r="A11" s="26" t="s">
        <v>0</v>
      </c>
      <c r="B11" s="26" t="s">
        <v>1</v>
      </c>
      <c r="C11" s="1" t="s">
        <v>22</v>
      </c>
      <c r="D11" s="1" t="s">
        <v>23</v>
      </c>
      <c r="E11" s="1" t="s">
        <v>24</v>
      </c>
      <c r="F11" s="1" t="s">
        <v>25</v>
      </c>
      <c r="G11" s="1" t="s">
        <v>26</v>
      </c>
    </row>
    <row r="12" spans="1:7" ht="18" customHeight="1" thickBot="1">
      <c r="A12" s="27"/>
      <c r="B12" s="27"/>
      <c r="C12" s="2" t="s">
        <v>2</v>
      </c>
      <c r="D12" s="2" t="s">
        <v>3</v>
      </c>
      <c r="E12" s="2" t="s">
        <v>4</v>
      </c>
      <c r="F12" s="2" t="s">
        <v>4</v>
      </c>
      <c r="G12" s="2" t="s">
        <v>4</v>
      </c>
    </row>
    <row r="13" spans="1:7" ht="16.5" thickBot="1">
      <c r="A13" s="3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</row>
    <row r="14" spans="1:7" ht="19.5" thickBot="1">
      <c r="A14" s="5">
        <v>100</v>
      </c>
      <c r="B14" s="6" t="s">
        <v>5</v>
      </c>
      <c r="C14" s="7">
        <f>C15+C16</f>
        <v>44635417</v>
      </c>
      <c r="D14" s="7">
        <f t="shared" ref="D14:G14" si="0">D15+D16</f>
        <v>52478922</v>
      </c>
      <c r="E14" s="7">
        <f t="shared" si="0"/>
        <v>53898056</v>
      </c>
      <c r="F14" s="7">
        <f t="shared" si="0"/>
        <v>57317453</v>
      </c>
      <c r="G14" s="7">
        <f t="shared" si="0"/>
        <v>60657670</v>
      </c>
    </row>
    <row r="15" spans="1:7" ht="19.5" thickBot="1">
      <c r="A15" s="5" t="s">
        <v>6</v>
      </c>
      <c r="B15" s="6" t="s">
        <v>7</v>
      </c>
      <c r="C15" s="7">
        <v>44374278</v>
      </c>
      <c r="D15" s="7">
        <f>51949922+20000</f>
        <v>51969922</v>
      </c>
      <c r="E15" s="7">
        <v>53647056</v>
      </c>
      <c r="F15" s="7">
        <v>57053150</v>
      </c>
      <c r="G15" s="7">
        <v>60380152</v>
      </c>
    </row>
    <row r="16" spans="1:7" ht="19.5" thickBot="1">
      <c r="A16" s="8" t="s">
        <v>6</v>
      </c>
      <c r="B16" s="6" t="s">
        <v>8</v>
      </c>
      <c r="C16" s="7">
        <v>261139</v>
      </c>
      <c r="D16" s="7">
        <v>509000</v>
      </c>
      <c r="E16" s="7">
        <f>26000+225000</f>
        <v>251000</v>
      </c>
      <c r="F16" s="7">
        <f>27378+236925</f>
        <v>264303</v>
      </c>
      <c r="G16" s="7">
        <f>28747+248771</f>
        <v>277518</v>
      </c>
    </row>
    <row r="17" spans="1:8" ht="19.5" thickBot="1">
      <c r="A17" s="5">
        <v>1000</v>
      </c>
      <c r="B17" s="6" t="s">
        <v>9</v>
      </c>
      <c r="C17" s="7">
        <f>C18+C19</f>
        <v>253040166</v>
      </c>
      <c r="D17" s="7">
        <f t="shared" ref="D17:G17" si="1">D18+D19</f>
        <v>361218934</v>
      </c>
      <c r="E17" s="7">
        <f t="shared" si="1"/>
        <v>365926571</v>
      </c>
      <c r="F17" s="7">
        <f t="shared" si="1"/>
        <v>394796543</v>
      </c>
      <c r="G17" s="7">
        <f t="shared" si="1"/>
        <v>420244002</v>
      </c>
    </row>
    <row r="18" spans="1:8" ht="19.5" thickBot="1">
      <c r="A18" s="5" t="s">
        <v>6</v>
      </c>
      <c r="B18" s="6" t="s">
        <v>7</v>
      </c>
      <c r="C18" s="7">
        <v>240447260</v>
      </c>
      <c r="D18" s="7">
        <f>344225409+25114</f>
        <v>344250523</v>
      </c>
      <c r="E18" s="7">
        <f>16716548+191319832+142687100</f>
        <v>350723480</v>
      </c>
      <c r="F18" s="7">
        <f>18080451+204425237+156277300</f>
        <v>378782988</v>
      </c>
      <c r="G18" s="7">
        <f>19381804+217111865+166941600</f>
        <v>403435269</v>
      </c>
    </row>
    <row r="19" spans="1:8" ht="19.5" thickBot="1">
      <c r="A19" s="8" t="s">
        <v>6</v>
      </c>
      <c r="B19" s="6" t="s">
        <v>8</v>
      </c>
      <c r="C19" s="7">
        <v>12592906</v>
      </c>
      <c r="D19" s="7">
        <f>17052849-84438</f>
        <v>16968411</v>
      </c>
      <c r="E19" s="7">
        <f>2677601+12525490</f>
        <v>15203091</v>
      </c>
      <c r="F19" s="7">
        <f>2819514+13194041</f>
        <v>16013555</v>
      </c>
      <c r="G19" s="7">
        <f>2960490+13848243</f>
        <v>16808733</v>
      </c>
    </row>
    <row r="20" spans="1:8" ht="19.5" thickBot="1">
      <c r="A20" s="5">
        <v>2000</v>
      </c>
      <c r="B20" s="6" t="s">
        <v>10</v>
      </c>
      <c r="C20" s="7">
        <f>C21+C22</f>
        <v>42632826</v>
      </c>
      <c r="D20" s="7">
        <f t="shared" ref="D20:G20" si="2">D21+D22</f>
        <v>41038173</v>
      </c>
      <c r="E20" s="7">
        <f t="shared" si="2"/>
        <v>36054074</v>
      </c>
      <c r="F20" s="7">
        <f t="shared" si="2"/>
        <v>38513862</v>
      </c>
      <c r="G20" s="7">
        <f t="shared" si="2"/>
        <v>40898271</v>
      </c>
    </row>
    <row r="21" spans="1:8" ht="19.5" thickBot="1">
      <c r="A21" s="5" t="s">
        <v>6</v>
      </c>
      <c r="B21" s="6" t="s">
        <v>7</v>
      </c>
      <c r="C21" s="7">
        <v>42632826</v>
      </c>
      <c r="D21" s="7">
        <v>40969403</v>
      </c>
      <c r="E21" s="7">
        <f>34281574+934500+700000+38000+100000</f>
        <v>36054074</v>
      </c>
      <c r="F21" s="7">
        <f>36629862+991000+750000+38000+105000</f>
        <v>38513862</v>
      </c>
      <c r="G21" s="7">
        <f>38903111+1047160+800000+38000+110000</f>
        <v>40898271</v>
      </c>
    </row>
    <row r="22" spans="1:8" ht="19.5" thickBot="1">
      <c r="A22" s="8" t="s">
        <v>6</v>
      </c>
      <c r="B22" s="6" t="s">
        <v>8</v>
      </c>
      <c r="C22" s="7"/>
      <c r="D22" s="7">
        <v>68770</v>
      </c>
      <c r="E22" s="7"/>
      <c r="F22" s="7"/>
      <c r="G22" s="7"/>
    </row>
    <row r="23" spans="1:8" ht="38.25" thickBot="1">
      <c r="A23" s="5">
        <v>3000</v>
      </c>
      <c r="B23" s="6" t="s">
        <v>11</v>
      </c>
      <c r="C23" s="7">
        <f>C24+C25</f>
        <v>22322455</v>
      </c>
      <c r="D23" s="7">
        <f t="shared" ref="D23:G23" si="3">D24+D25</f>
        <v>22209845</v>
      </c>
      <c r="E23" s="7">
        <f t="shared" si="3"/>
        <v>23101161</v>
      </c>
      <c r="F23" s="7">
        <f t="shared" si="3"/>
        <v>24828402</v>
      </c>
      <c r="G23" s="7">
        <f t="shared" si="3"/>
        <v>26492326</v>
      </c>
      <c r="H23" s="19"/>
    </row>
    <row r="24" spans="1:8" ht="19.5" thickBot="1">
      <c r="A24" s="5" t="s">
        <v>6</v>
      </c>
      <c r="B24" s="9" t="s">
        <v>7</v>
      </c>
      <c r="C24" s="7">
        <v>20037896</v>
      </c>
      <c r="D24" s="7">
        <v>21114239</v>
      </c>
      <c r="E24" s="7">
        <f>40000+20485035+1187656+173956</f>
        <v>21886647</v>
      </c>
      <c r="F24" s="7">
        <f>42800+21862929+1460390+183400</f>
        <v>23549519</v>
      </c>
      <c r="G24" s="7">
        <f>45796+23196930+1713073+193700</f>
        <v>25149499</v>
      </c>
    </row>
    <row r="25" spans="1:8" ht="19.5" thickBot="1">
      <c r="A25" s="8" t="s">
        <v>6</v>
      </c>
      <c r="B25" s="9" t="s">
        <v>8</v>
      </c>
      <c r="C25" s="7">
        <v>2284559</v>
      </c>
      <c r="D25" s="7">
        <v>1095606</v>
      </c>
      <c r="E25" s="7">
        <v>1214514</v>
      </c>
      <c r="F25" s="7">
        <v>1278883</v>
      </c>
      <c r="G25" s="7">
        <v>1342827</v>
      </c>
    </row>
    <row r="26" spans="1:8" ht="19.5" thickBot="1">
      <c r="A26" s="5">
        <v>4000</v>
      </c>
      <c r="B26" s="6" t="s">
        <v>12</v>
      </c>
      <c r="C26" s="7">
        <f>C27+C28</f>
        <v>8823285</v>
      </c>
      <c r="D26" s="7">
        <f t="shared" ref="D26:G26" si="4">D27+D28</f>
        <v>12354981</v>
      </c>
      <c r="E26" s="7">
        <f t="shared" si="4"/>
        <v>12519897</v>
      </c>
      <c r="F26" s="7">
        <f t="shared" si="4"/>
        <v>13198536</v>
      </c>
      <c r="G26" s="7">
        <f t="shared" si="4"/>
        <v>13858011</v>
      </c>
    </row>
    <row r="27" spans="1:8" ht="19.5" thickBot="1">
      <c r="A27" s="5" t="s">
        <v>6</v>
      </c>
      <c r="B27" s="6" t="s">
        <v>7</v>
      </c>
      <c r="C27" s="7">
        <v>8041046</v>
      </c>
      <c r="D27" s="7">
        <v>11718629</v>
      </c>
      <c r="E27" s="7">
        <f>15000+11804545+50000+20000</f>
        <v>11889545</v>
      </c>
      <c r="F27" s="7">
        <f>15795+12430186+53000+15795+20000</f>
        <v>12534776</v>
      </c>
      <c r="G27" s="7">
        <f>16585+13051694+56200+16584+20000</f>
        <v>13161063</v>
      </c>
    </row>
    <row r="28" spans="1:8" ht="19.5" thickBot="1">
      <c r="A28" s="8" t="s">
        <v>6</v>
      </c>
      <c r="B28" s="6" t="s">
        <v>8</v>
      </c>
      <c r="C28" s="7">
        <v>782239</v>
      </c>
      <c r="D28" s="7">
        <v>636352</v>
      </c>
      <c r="E28" s="7">
        <v>630352</v>
      </c>
      <c r="F28" s="7">
        <v>663760</v>
      </c>
      <c r="G28" s="7">
        <v>696948</v>
      </c>
    </row>
    <row r="29" spans="1:8" ht="38.25" thickBot="1">
      <c r="A29" s="5">
        <v>5000</v>
      </c>
      <c r="B29" s="6" t="s">
        <v>13</v>
      </c>
      <c r="C29" s="7">
        <f>C30+C31</f>
        <v>5213858</v>
      </c>
      <c r="D29" s="7">
        <f t="shared" ref="D29:G29" si="5">D30+D31</f>
        <v>5609055</v>
      </c>
      <c r="E29" s="7">
        <f t="shared" si="5"/>
        <v>5466626</v>
      </c>
      <c r="F29" s="7">
        <f t="shared" si="5"/>
        <v>5831996</v>
      </c>
      <c r="G29" s="7">
        <f t="shared" si="5"/>
        <v>6186482</v>
      </c>
    </row>
    <row r="30" spans="1:8" ht="19.5" thickBot="1">
      <c r="A30" s="5" t="s">
        <v>6</v>
      </c>
      <c r="B30" s="6" t="s">
        <v>7</v>
      </c>
      <c r="C30" s="7">
        <v>5176148</v>
      </c>
      <c r="D30" s="7">
        <v>5596255</v>
      </c>
      <c r="E30" s="7">
        <f>573032+4880000</f>
        <v>5453032</v>
      </c>
      <c r="F30" s="7">
        <f>603403+5214279</f>
        <v>5817682</v>
      </c>
      <c r="G30" s="7">
        <f>633574+5537878</f>
        <v>6171452</v>
      </c>
    </row>
    <row r="31" spans="1:8" ht="19.5" thickBot="1">
      <c r="A31" s="8" t="s">
        <v>6</v>
      </c>
      <c r="B31" s="6" t="s">
        <v>8</v>
      </c>
      <c r="C31" s="7">
        <v>37710</v>
      </c>
      <c r="D31" s="7">
        <v>12800</v>
      </c>
      <c r="E31" s="7">
        <v>13594</v>
      </c>
      <c r="F31" s="7">
        <v>14314</v>
      </c>
      <c r="G31" s="7">
        <v>15030</v>
      </c>
    </row>
    <row r="32" spans="1:8" ht="38.25" thickBot="1">
      <c r="A32" s="5">
        <v>6000</v>
      </c>
      <c r="B32" s="6" t="s">
        <v>14</v>
      </c>
      <c r="C32" s="7">
        <f>C33+C34</f>
        <v>17031920</v>
      </c>
      <c r="D32" s="7">
        <f t="shared" ref="D32:G32" si="6">D33+D34</f>
        <v>15928521</v>
      </c>
      <c r="E32" s="7">
        <f t="shared" si="6"/>
        <v>13282390</v>
      </c>
      <c r="F32" s="7">
        <f t="shared" si="6"/>
        <v>14252288</v>
      </c>
      <c r="G32" s="7">
        <f t="shared" si="6"/>
        <v>15188134</v>
      </c>
    </row>
    <row r="33" spans="1:12" ht="19.5" thickBot="1">
      <c r="A33" s="5" t="s">
        <v>6</v>
      </c>
      <c r="B33" s="6" t="s">
        <v>7</v>
      </c>
      <c r="C33" s="7">
        <v>16001380</v>
      </c>
      <c r="D33" s="7">
        <v>13173000</v>
      </c>
      <c r="E33" s="22">
        <f>200000+12642390+440000</f>
        <v>13282390</v>
      </c>
      <c r="F33" s="7">
        <f>214000+13567488+470800</f>
        <v>14252288</v>
      </c>
      <c r="G33" s="7">
        <f>228980+14455398+503756</f>
        <v>15188134</v>
      </c>
    </row>
    <row r="34" spans="1:12" ht="19.5" thickBot="1">
      <c r="A34" s="8" t="s">
        <v>6</v>
      </c>
      <c r="B34" s="6" t="s">
        <v>8</v>
      </c>
      <c r="C34" s="7">
        <v>1030540</v>
      </c>
      <c r="D34" s="7">
        <f>2755521</f>
        <v>2755521</v>
      </c>
      <c r="E34" s="7"/>
      <c r="F34" s="7"/>
      <c r="G34" s="7"/>
    </row>
    <row r="35" spans="1:12" ht="38.25" thickBot="1">
      <c r="A35" s="5">
        <v>7000</v>
      </c>
      <c r="B35" s="6" t="s">
        <v>15</v>
      </c>
      <c r="C35" s="7">
        <f>C36+C37</f>
        <v>29415754</v>
      </c>
      <c r="D35" s="7">
        <f t="shared" ref="D35:G35" si="7">D36+D37</f>
        <v>17522504</v>
      </c>
      <c r="E35" s="7">
        <f t="shared" si="7"/>
        <v>1493261</v>
      </c>
      <c r="F35" s="7">
        <f t="shared" si="7"/>
        <v>1628400</v>
      </c>
      <c r="G35" s="7">
        <f t="shared" si="7"/>
        <v>1859890</v>
      </c>
    </row>
    <row r="36" spans="1:12" ht="19.5" thickBot="1">
      <c r="A36" s="5" t="s">
        <v>6</v>
      </c>
      <c r="B36" s="6" t="s">
        <v>7</v>
      </c>
      <c r="C36" s="7">
        <v>2423567</v>
      </c>
      <c r="D36" s="7">
        <v>2189000</v>
      </c>
      <c r="E36" s="7">
        <f>30000+300000+32000+5000+105000+10000+71261+105000</f>
        <v>658261</v>
      </c>
      <c r="F36" s="7">
        <f>32100+321000+34100+5300+110000+10000+105140+89205</f>
        <v>706845</v>
      </c>
      <c r="G36" s="7">
        <f>34347+343470+36200+5500+115000+10000+124825+192415</f>
        <v>861757</v>
      </c>
    </row>
    <row r="37" spans="1:12" ht="19.5" thickBot="1">
      <c r="A37" s="8" t="s">
        <v>6</v>
      </c>
      <c r="B37" s="6" t="s">
        <v>8</v>
      </c>
      <c r="C37" s="7">
        <v>26992187</v>
      </c>
      <c r="D37" s="7">
        <v>15333504</v>
      </c>
      <c r="E37" s="7">
        <f>150000+685000</f>
        <v>835000</v>
      </c>
      <c r="F37" s="7">
        <f>160000+761555</f>
        <v>921555</v>
      </c>
      <c r="G37" s="7">
        <f>170000+828133</f>
        <v>998133</v>
      </c>
    </row>
    <row r="38" spans="1:12" ht="19.5" thickBot="1">
      <c r="A38" s="21">
        <v>8000</v>
      </c>
      <c r="B38" s="6" t="s">
        <v>16</v>
      </c>
      <c r="C38" s="7">
        <f>C39+C40</f>
        <v>948950</v>
      </c>
      <c r="D38" s="7">
        <f t="shared" ref="D38:G38" si="8">D39+D40</f>
        <v>1374404</v>
      </c>
      <c r="E38" s="7">
        <f t="shared" si="8"/>
        <v>1249980</v>
      </c>
      <c r="F38" s="7">
        <f t="shared" si="8"/>
        <v>1330290</v>
      </c>
      <c r="G38" s="7">
        <f t="shared" si="8"/>
        <v>1305171</v>
      </c>
    </row>
    <row r="39" spans="1:12" ht="19.5" thickBot="1">
      <c r="A39" s="5" t="s">
        <v>6</v>
      </c>
      <c r="B39" s="6" t="s">
        <v>7</v>
      </c>
      <c r="C39" s="7">
        <v>789382</v>
      </c>
      <c r="D39" s="7">
        <v>1040904</v>
      </c>
      <c r="E39" s="7">
        <f>50000+700980+100000+50000+200000</f>
        <v>1100980</v>
      </c>
      <c r="F39" s="7">
        <f>762723+53500+105000+53000+200000</f>
        <v>1174223</v>
      </c>
      <c r="G39" s="7">
        <f>717106+57245+110500+56200+200000</f>
        <v>1141051</v>
      </c>
    </row>
    <row r="40" spans="1:12" ht="19.5" thickBot="1">
      <c r="A40" s="8" t="s">
        <v>6</v>
      </c>
      <c r="B40" s="6" t="s">
        <v>8</v>
      </c>
      <c r="C40" s="7">
        <v>159568</v>
      </c>
      <c r="D40" s="7">
        <v>333500</v>
      </c>
      <c r="E40" s="7">
        <f>39000+110000</f>
        <v>149000</v>
      </c>
      <c r="F40" s="7">
        <f>41067+115000</f>
        <v>156067</v>
      </c>
      <c r="G40" s="7">
        <f>43120+121000</f>
        <v>164120</v>
      </c>
    </row>
    <row r="41" spans="1:12" ht="38.25" thickBot="1">
      <c r="A41" s="5">
        <v>9000</v>
      </c>
      <c r="B41" s="6" t="s">
        <v>17</v>
      </c>
      <c r="C41" s="7">
        <f>C42+C43</f>
        <v>107963</v>
      </c>
      <c r="D41" s="7">
        <f>D42+D44</f>
        <v>2099262</v>
      </c>
      <c r="E41" s="7">
        <f t="shared" ref="E41:G41" si="9">E42+E43</f>
        <v>404705</v>
      </c>
      <c r="F41" s="7">
        <f t="shared" si="9"/>
        <v>433301</v>
      </c>
      <c r="G41" s="7">
        <f t="shared" si="9"/>
        <v>460146</v>
      </c>
    </row>
    <row r="42" spans="1:12" ht="19.5" thickBot="1">
      <c r="A42" s="5" t="s">
        <v>6</v>
      </c>
      <c r="B42" s="6" t="s">
        <v>18</v>
      </c>
      <c r="C42" s="7">
        <v>107963</v>
      </c>
      <c r="D42" s="7">
        <f>560362+156000</f>
        <v>716362</v>
      </c>
      <c r="E42" s="7">
        <v>404705</v>
      </c>
      <c r="F42" s="7">
        <v>433301</v>
      </c>
      <c r="G42" s="7">
        <v>460146</v>
      </c>
    </row>
    <row r="43" spans="1:12" ht="19.5" thickBot="1">
      <c r="A43" s="5">
        <v>9110</v>
      </c>
      <c r="B43" s="6" t="s">
        <v>19</v>
      </c>
      <c r="C43" s="7"/>
      <c r="D43" s="7"/>
      <c r="E43" s="7"/>
      <c r="F43" s="7"/>
      <c r="G43" s="7"/>
    </row>
    <row r="44" spans="1:12" ht="19.5" thickBot="1">
      <c r="A44" s="8" t="s">
        <v>6</v>
      </c>
      <c r="B44" s="6" t="s">
        <v>8</v>
      </c>
      <c r="C44" s="7"/>
      <c r="D44" s="7">
        <v>1382900</v>
      </c>
      <c r="E44" s="7"/>
      <c r="F44" s="7"/>
      <c r="G44" s="7"/>
    </row>
    <row r="45" spans="1:12" ht="19.5" thickBot="1">
      <c r="A45" s="10" t="s">
        <v>6</v>
      </c>
      <c r="B45" s="13" t="s">
        <v>20</v>
      </c>
      <c r="C45" s="23">
        <f>C46+C47</f>
        <v>424172594</v>
      </c>
      <c r="D45" s="23">
        <f>D46+D47</f>
        <v>530451701</v>
      </c>
      <c r="E45" s="23">
        <f t="shared" ref="E45:G45" si="10">E46+E47</f>
        <v>513396721</v>
      </c>
      <c r="F45" s="23">
        <f t="shared" si="10"/>
        <v>552131071</v>
      </c>
      <c r="G45" s="23">
        <f t="shared" si="10"/>
        <v>587150103</v>
      </c>
    </row>
    <row r="46" spans="1:12" ht="19.5" thickBot="1">
      <c r="A46" s="8" t="s">
        <v>6</v>
      </c>
      <c r="B46" s="13" t="s">
        <v>7</v>
      </c>
      <c r="C46" s="24">
        <v>380031746</v>
      </c>
      <c r="D46" s="23">
        <v>492738237</v>
      </c>
      <c r="E46" s="23">
        <v>495100170</v>
      </c>
      <c r="F46" s="23">
        <v>532818634</v>
      </c>
      <c r="G46" s="23">
        <v>566846794</v>
      </c>
      <c r="L46" s="20"/>
    </row>
    <row r="47" spans="1:12" ht="19.5" thickBot="1">
      <c r="A47" s="10" t="s">
        <v>6</v>
      </c>
      <c r="B47" s="18" t="s">
        <v>8</v>
      </c>
      <c r="C47" s="24">
        <v>44140848</v>
      </c>
      <c r="D47" s="23">
        <v>37713464</v>
      </c>
      <c r="E47" s="23">
        <v>18296551</v>
      </c>
      <c r="F47" s="23">
        <v>19312437</v>
      </c>
      <c r="G47" s="23">
        <v>20303309</v>
      </c>
    </row>
    <row r="49" spans="1:7" ht="14.25" customHeight="1"/>
    <row r="50" spans="1:7" ht="255" hidden="1">
      <c r="A50" s="11" t="s">
        <v>21</v>
      </c>
    </row>
    <row r="51" spans="1:7" ht="18.75">
      <c r="A51" s="12"/>
      <c r="B51" s="25" t="s">
        <v>32</v>
      </c>
      <c r="C51" s="25"/>
      <c r="D51" s="25"/>
      <c r="E51" s="25"/>
      <c r="F51" s="25" t="s">
        <v>33</v>
      </c>
      <c r="G51" s="25"/>
    </row>
    <row r="52" spans="1:7" ht="18.75">
      <c r="A52" s="12"/>
    </row>
    <row r="53" spans="1:7" ht="18.75">
      <c r="A53" s="12"/>
    </row>
    <row r="54" spans="1:7" ht="18.75">
      <c r="A54" s="12"/>
    </row>
  </sheetData>
  <mergeCells count="3">
    <mergeCell ref="A11:A12"/>
    <mergeCell ref="B11:B12"/>
    <mergeCell ref="D1:G1"/>
  </mergeCells>
  <hyperlinks>
    <hyperlink ref="A50" location="_ftnref1" display="_ftnref1"/>
  </hyperlinks>
  <pageMargins left="0.78740157480314965" right="0.39370078740157483" top="1.1811023622047245" bottom="0.78740157480314965" header="0.31496062992125984" footer="0.31496062992125984"/>
  <pageSetup paperSize="9" firstPageNumber="25" orientation="landscape" useFirstPageNumber="1" horizontalDpi="180" verticalDpi="180" r:id="rId1"/>
  <headerFooter>
    <oddHeader>&amp;C&amp;"Times New Roman,обычный"&amp;12&amp;P із 39&amp;Rпродовження додатка 7</oddHeader>
    <oddFooter>&amp;C&amp;"Times New Roman,полужирный"&amp;9Рішення  Первомайської  міської ради 
Про затвердження прогнозу бюджету  Первомайської  міської територіальної громади на    2022-2024 роки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Лист1!_ftn1</vt:lpstr>
      <vt:lpstr>Лист1!_ftnref1</vt:lpstr>
      <vt:lpstr>Лист1!_GoBack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2021-10-04T08:01:46Z</dcterms:modified>
</cp:coreProperties>
</file>